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8445" activeTab="0"/>
  </bookViews>
  <sheets>
    <sheet name="Legend" sheetId="1" r:id="rId1"/>
    <sheet name="Calculation" sheetId="2" r:id="rId2"/>
    <sheet name="Blad2" sheetId="3" r:id="rId3"/>
    <sheet name="Blad3" sheetId="4" r:id="rId4"/>
  </sheets>
  <definedNames/>
  <calcPr fullCalcOnLoad="1"/>
</workbook>
</file>

<file path=xl/sharedStrings.xml><?xml version="1.0" encoding="utf-8"?>
<sst xmlns="http://schemas.openxmlformats.org/spreadsheetml/2006/main" count="121" uniqueCount="86">
  <si>
    <t>Path loss calculation</t>
  </si>
  <si>
    <t>Tx-power</t>
  </si>
  <si>
    <t>Antenna gain</t>
  </si>
  <si>
    <t>Tx feedline loss</t>
  </si>
  <si>
    <t>Rx feedline loss</t>
  </si>
  <si>
    <t>Rx noise figure</t>
  </si>
  <si>
    <t>W</t>
  </si>
  <si>
    <t>dB</t>
  </si>
  <si>
    <t>dBi</t>
  </si>
  <si>
    <t>Rx receive BW</t>
  </si>
  <si>
    <t>Hz</t>
  </si>
  <si>
    <t>Parameter</t>
  </si>
  <si>
    <t>Intermediate results</t>
  </si>
  <si>
    <t>dBm</t>
  </si>
  <si>
    <t>Thermal noise</t>
  </si>
  <si>
    <t>dBm/Hz</t>
  </si>
  <si>
    <t>dB over 1 Hz</t>
  </si>
  <si>
    <t>Frequency</t>
  </si>
  <si>
    <t>MHz</t>
  </si>
  <si>
    <t>Lambda</t>
  </si>
  <si>
    <t>m</t>
  </si>
  <si>
    <t>Distance</t>
  </si>
  <si>
    <t>km</t>
  </si>
  <si>
    <t>Free space pathloss</t>
  </si>
  <si>
    <t>Isotropic antennas</t>
  </si>
  <si>
    <t>Station A</t>
  </si>
  <si>
    <t>Station B</t>
  </si>
  <si>
    <t>Signal level at A</t>
  </si>
  <si>
    <t>Signal level at B</t>
  </si>
  <si>
    <t>Aircraft position</t>
  </si>
  <si>
    <t>% from A</t>
  </si>
  <si>
    <t>Dist B to aircraft</t>
  </si>
  <si>
    <t>Dist A to aircraft</t>
  </si>
  <si>
    <t>PL A to aircraft</t>
  </si>
  <si>
    <t>Aircraft RCS bi-static</t>
  </si>
  <si>
    <t>square meters</t>
  </si>
  <si>
    <t>dB sqm</t>
  </si>
  <si>
    <t>ACS path loss</t>
  </si>
  <si>
    <t>Length</t>
  </si>
  <si>
    <t>BW az</t>
  </si>
  <si>
    <t>BW el</t>
  </si>
  <si>
    <t>Width</t>
  </si>
  <si>
    <t>Max gain</t>
  </si>
  <si>
    <t>deg</t>
  </si>
  <si>
    <t>Maximum gain from an given size aircraft</t>
  </si>
  <si>
    <t>Maximum doppler shift</t>
  </si>
  <si>
    <t>Aircraft speed</t>
  </si>
  <si>
    <t>km/h</t>
  </si>
  <si>
    <t>Doppler</t>
  </si>
  <si>
    <t>Aircraft scatter</t>
  </si>
  <si>
    <t>Free space - Line of Sight (LOS)</t>
  </si>
  <si>
    <t>PL A + PL B</t>
  </si>
  <si>
    <t>m/s</t>
  </si>
  <si>
    <t>PL B to aircraft</t>
  </si>
  <si>
    <t>degrees</t>
  </si>
  <si>
    <t>units</t>
  </si>
  <si>
    <t>seconds</t>
  </si>
  <si>
    <t>Aircraft heigth</t>
  </si>
  <si>
    <t xml:space="preserve">Max sight distance </t>
  </si>
  <si>
    <t>Legend:</t>
  </si>
  <si>
    <t>Input field</t>
  </si>
  <si>
    <t>Intermediate result</t>
  </si>
  <si>
    <t>Result</t>
  </si>
  <si>
    <t>Constants</t>
  </si>
  <si>
    <t>Station gain A to B</t>
  </si>
  <si>
    <t>Station gain B to A</t>
  </si>
  <si>
    <t>Aircraft in beam A</t>
  </si>
  <si>
    <t>Aircraft in beam B</t>
  </si>
  <si>
    <t>Aircraft elevation from A</t>
  </si>
  <si>
    <t>Aircraft elevation from B</t>
  </si>
  <si>
    <t>Equations</t>
  </si>
  <si>
    <t>Usage</t>
  </si>
  <si>
    <t>In this type of field you can change the numbers in order to make your calculations</t>
  </si>
  <si>
    <t>Do not write in this type of field. These are for intermediate results in the calculations.</t>
  </si>
  <si>
    <t>In this type of field you find the end results. Do not write in these fields.</t>
  </si>
  <si>
    <t>In this type of fields you find constants used in the calculations. Do not change the values unless you KNOW WHAT YOU ARE DOING!</t>
  </si>
  <si>
    <t>The calculations are based on the radar equation.</t>
  </si>
  <si>
    <t>Max 4/3 Earth radius sight distance</t>
  </si>
  <si>
    <t>Atmospheric attenuation is not included in the path loss figures. This comment is especially valid for 24 GHz and above.</t>
  </si>
  <si>
    <t>%</t>
  </si>
  <si>
    <t>Scatter efficiency</t>
  </si>
  <si>
    <t>Max signal at A</t>
  </si>
  <si>
    <t>Max signal at B</t>
  </si>
  <si>
    <t>The scatter efficiency is assumed to be caused by ohmic losses and scatter in other directions (including beam pointing losses), i.e. the lobe width of the main scatter beam (determined by aircraft dimensions) remains the same.</t>
  </si>
  <si>
    <t>Version</t>
  </si>
  <si>
    <t>Beta 1.0 2007-04-09</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</si>
</sst>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00"/>
    <numFmt numFmtId="166" formatCode="0.000000"/>
  </numFmts>
  <fonts count="6">
    <font>
      <sz val="10"/>
      <name val="Arial"/>
      <family val="0"/>
    </font>
    <font>
      <b/>
      <sz val="11"/>
      <name val="Arial"/>
      <family val="2"/>
    </font>
    <font>
      <b/>
      <sz val="10"/>
      <name val="Arial"/>
      <family val="2"/>
    </font>
    <font>
      <sz val="8"/>
      <name val="Arial"/>
      <family val="0"/>
    </font>
    <font>
      <b/>
      <sz val="12"/>
      <name val="Arial"/>
      <family val="2"/>
    </font>
    <font>
      <sz val="9"/>
      <name val="Arial"/>
      <family val="0"/>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0" fillId="0" borderId="0" xfId="0"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2" borderId="2" xfId="0" applyFill="1" applyBorder="1" applyAlignment="1">
      <alignment horizontal="center"/>
    </xf>
    <xf numFmtId="0" fontId="0" fillId="0" borderId="1" xfId="0" applyBorder="1" applyAlignment="1">
      <alignment/>
    </xf>
    <xf numFmtId="0" fontId="1" fillId="0" borderId="0" xfId="0" applyFont="1" applyAlignment="1">
      <alignment/>
    </xf>
    <xf numFmtId="0" fontId="0" fillId="3" borderId="1" xfId="0" applyFill="1" applyBorder="1" applyAlignment="1">
      <alignment/>
    </xf>
    <xf numFmtId="164" fontId="0" fillId="4" borderId="1" xfId="0" applyNumberFormat="1" applyFill="1" applyBorder="1" applyAlignment="1">
      <alignment horizontal="center"/>
    </xf>
    <xf numFmtId="0" fontId="0" fillId="0" borderId="0" xfId="0" applyAlignment="1">
      <alignment horizontal="right"/>
    </xf>
    <xf numFmtId="164" fontId="0" fillId="3" borderId="1" xfId="0" applyNumberFormat="1" applyFill="1" applyBorder="1" applyAlignment="1">
      <alignment horizontal="center"/>
    </xf>
    <xf numFmtId="0" fontId="0" fillId="0" borderId="0" xfId="0" applyFill="1" applyBorder="1" applyAlignment="1">
      <alignment horizontal="right"/>
    </xf>
    <xf numFmtId="2" fontId="0" fillId="3" borderId="1" xfId="0" applyNumberFormat="1" applyFill="1" applyBorder="1" applyAlignment="1">
      <alignment horizontal="center"/>
    </xf>
    <xf numFmtId="2" fontId="0" fillId="2" borderId="1" xfId="0" applyNumberFormat="1" applyFill="1" applyBorder="1" applyAlignment="1">
      <alignment horizontal="center"/>
    </xf>
    <xf numFmtId="0" fontId="0" fillId="5" borderId="1" xfId="0" applyFill="1" applyBorder="1" applyAlignment="1">
      <alignment horizontal="center"/>
    </xf>
    <xf numFmtId="0" fontId="0" fillId="0" borderId="0" xfId="0" applyFill="1" applyAlignment="1">
      <alignment/>
    </xf>
    <xf numFmtId="164" fontId="0" fillId="4" borderId="1" xfId="0" applyNumberFormat="1" applyFill="1" applyBorder="1" applyAlignment="1">
      <alignment/>
    </xf>
    <xf numFmtId="0" fontId="0" fillId="0" borderId="0" xfId="0" applyFont="1" applyAlignment="1">
      <alignment/>
    </xf>
    <xf numFmtId="1" fontId="0" fillId="3" borderId="1" xfId="0" applyNumberFormat="1" applyFill="1" applyBorder="1" applyAlignment="1">
      <alignment horizontal="center"/>
    </xf>
    <xf numFmtId="0" fontId="0" fillId="2"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4" borderId="1" xfId="0" applyFill="1" applyBorder="1" applyAlignment="1">
      <alignment/>
    </xf>
    <xf numFmtId="0" fontId="0" fillId="5" borderId="1" xfId="0" applyFill="1" applyBorder="1" applyAlignment="1">
      <alignment/>
    </xf>
    <xf numFmtId="0" fontId="2" fillId="0" borderId="0" xfId="0" applyFont="1" applyAlignment="1">
      <alignment/>
    </xf>
    <xf numFmtId="0" fontId="0" fillId="0" borderId="0" xfId="0" applyFill="1" applyBorder="1" applyAlignment="1">
      <alignment horizontal="left"/>
    </xf>
    <xf numFmtId="2" fontId="0" fillId="4" borderId="1" xfId="0" applyNumberFormat="1" applyFill="1" applyBorder="1" applyAlignment="1">
      <alignment/>
    </xf>
    <xf numFmtId="0" fontId="4" fillId="0" borderId="0" xfId="0" applyFont="1" applyAlignment="1">
      <alignment/>
    </xf>
    <xf numFmtId="1" fontId="0" fillId="4" borderId="1" xfId="0" applyNumberFormat="1" applyFill="1" applyBorder="1" applyAlignment="1">
      <alignment horizontal="center"/>
    </xf>
    <xf numFmtId="0" fontId="5" fillId="0" borderId="0" xfId="0" applyFont="1" applyAlignment="1">
      <alignment/>
    </xf>
    <xf numFmtId="0" fontId="0" fillId="0" borderId="0" xfId="0" applyAlignment="1">
      <alignment horizontal="left" wrapText="1"/>
    </xf>
    <xf numFmtId="49" fontId="0" fillId="0" borderId="0" xfId="0" applyNumberFormat="1" applyAlignment="1">
      <alignment/>
    </xf>
    <xf numFmtId="164" fontId="0" fillId="3" borderId="1" xfId="0" applyNumberFormat="1" applyFill="1" applyBorder="1" applyAlignment="1">
      <alignment/>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27"/>
  <sheetViews>
    <sheetView tabSelected="1" workbookViewId="0" topLeftCell="A1">
      <selection activeCell="A28" sqref="A28"/>
    </sheetView>
  </sheetViews>
  <sheetFormatPr defaultColWidth="9.140625" defaultRowHeight="12.75"/>
  <sheetData>
    <row r="2" ht="15.75">
      <c r="A2" s="27" t="s">
        <v>70</v>
      </c>
    </row>
    <row r="4" ht="12.75">
      <c r="A4" t="s">
        <v>76</v>
      </c>
    </row>
    <row r="6" ht="12.75">
      <c r="A6" t="s">
        <v>78</v>
      </c>
    </row>
    <row r="8" spans="1:15" ht="25.5" customHeight="1">
      <c r="A8" s="30" t="s">
        <v>83</v>
      </c>
      <c r="B8" s="30"/>
      <c r="C8" s="30"/>
      <c r="D8" s="30"/>
      <c r="E8" s="30"/>
      <c r="F8" s="30"/>
      <c r="G8" s="30"/>
      <c r="H8" s="30"/>
      <c r="I8" s="30"/>
      <c r="J8" s="30"/>
      <c r="K8" s="30"/>
      <c r="L8" s="30"/>
      <c r="M8" s="30"/>
      <c r="N8" s="30"/>
      <c r="O8" s="30"/>
    </row>
    <row r="15" ht="15.75">
      <c r="A15" s="27" t="s">
        <v>71</v>
      </c>
    </row>
    <row r="17" spans="2:4" ht="12.75">
      <c r="B17" s="19" t="s">
        <v>60</v>
      </c>
      <c r="D17" t="s">
        <v>72</v>
      </c>
    </row>
    <row r="18" spans="2:4" ht="12.75">
      <c r="B18" s="20" t="s">
        <v>61</v>
      </c>
      <c r="C18" s="21"/>
      <c r="D18" t="s">
        <v>73</v>
      </c>
    </row>
    <row r="19" spans="2:4" ht="12.75">
      <c r="B19" s="22" t="s">
        <v>62</v>
      </c>
      <c r="D19" t="s">
        <v>74</v>
      </c>
    </row>
    <row r="20" spans="2:4" ht="12.75">
      <c r="B20" s="23" t="s">
        <v>63</v>
      </c>
      <c r="D20" t="s">
        <v>75</v>
      </c>
    </row>
    <row r="25" ht="15.75">
      <c r="A25" s="27" t="s">
        <v>84</v>
      </c>
    </row>
    <row r="27" ht="12.75">
      <c r="A27" s="31" t="s">
        <v>85</v>
      </c>
    </row>
  </sheetData>
  <mergeCells count="1">
    <mergeCell ref="A8:O8"/>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O36"/>
  <sheetViews>
    <sheetView zoomScale="120" zoomScaleNormal="120" workbookViewId="0" topLeftCell="A1">
      <selection activeCell="B4" sqref="B4"/>
    </sheetView>
  </sheetViews>
  <sheetFormatPr defaultColWidth="9.140625" defaultRowHeight="12.75"/>
  <cols>
    <col min="1" max="1" width="20.7109375" style="0" customWidth="1"/>
    <col min="2" max="2" width="9.57421875" style="0" bestFit="1" customWidth="1"/>
  </cols>
  <sheetData>
    <row r="1" ht="15">
      <c r="A1" s="6" t="s">
        <v>0</v>
      </c>
    </row>
    <row r="2" spans="5:10" ht="12.75">
      <c r="E2" t="s">
        <v>12</v>
      </c>
      <c r="J2" s="24" t="s">
        <v>59</v>
      </c>
    </row>
    <row r="3" spans="1:10" ht="12.75">
      <c r="A3" s="5" t="s">
        <v>11</v>
      </c>
      <c r="B3" s="5" t="s">
        <v>25</v>
      </c>
      <c r="C3" s="5" t="s">
        <v>26</v>
      </c>
      <c r="E3" t="s">
        <v>25</v>
      </c>
      <c r="F3" t="s">
        <v>26</v>
      </c>
      <c r="J3" s="19" t="s">
        <v>60</v>
      </c>
    </row>
    <row r="4" spans="1:11" ht="12.75">
      <c r="A4" s="5" t="s">
        <v>1</v>
      </c>
      <c r="B4" s="4">
        <v>100</v>
      </c>
      <c r="C4" s="4">
        <v>100</v>
      </c>
      <c r="D4" t="s">
        <v>6</v>
      </c>
      <c r="E4" s="10">
        <f>10*LOG(1000*B4)</f>
        <v>50</v>
      </c>
      <c r="F4" s="10">
        <f>10*LOG(1000*C4)</f>
        <v>50</v>
      </c>
      <c r="G4" t="s">
        <v>13</v>
      </c>
      <c r="J4" s="20" t="s">
        <v>61</v>
      </c>
      <c r="K4" s="21"/>
    </row>
    <row r="5" spans="1:10" ht="12.75">
      <c r="A5" s="5" t="s">
        <v>3</v>
      </c>
      <c r="B5" s="2">
        <v>1</v>
      </c>
      <c r="C5" s="2">
        <v>1</v>
      </c>
      <c r="D5" t="s">
        <v>7</v>
      </c>
      <c r="E5" s="1"/>
      <c r="F5" s="1"/>
      <c r="J5" s="22" t="s">
        <v>62</v>
      </c>
    </row>
    <row r="6" spans="1:10" ht="12.75">
      <c r="A6" s="5" t="s">
        <v>2</v>
      </c>
      <c r="B6" s="2">
        <v>24</v>
      </c>
      <c r="C6" s="2">
        <v>24</v>
      </c>
      <c r="D6" t="s">
        <v>8</v>
      </c>
      <c r="E6" s="10">
        <f>10^(B6/10)</f>
        <v>251.18864315095806</v>
      </c>
      <c r="F6" s="10">
        <f>10^(C6/10)</f>
        <v>251.18864315095806</v>
      </c>
      <c r="G6" t="s">
        <v>55</v>
      </c>
      <c r="J6" s="23" t="s">
        <v>63</v>
      </c>
    </row>
    <row r="7" spans="1:7" ht="12.75">
      <c r="A7" s="5" t="s">
        <v>4</v>
      </c>
      <c r="B7" s="2">
        <v>1</v>
      </c>
      <c r="C7" s="2">
        <v>1</v>
      </c>
      <c r="D7" t="s">
        <v>7</v>
      </c>
      <c r="E7" s="10">
        <f>SQRT(27000/E6)</f>
        <v>10.367687111860786</v>
      </c>
      <c r="F7" s="10">
        <f>SQRT(27000/F6)</f>
        <v>10.367687111860786</v>
      </c>
      <c r="G7" t="s">
        <v>54</v>
      </c>
    </row>
    <row r="8" spans="1:6" ht="12.75">
      <c r="A8" s="5" t="s">
        <v>5</v>
      </c>
      <c r="B8" s="2">
        <v>1</v>
      </c>
      <c r="C8" s="2">
        <v>1</v>
      </c>
      <c r="D8" t="s">
        <v>7</v>
      </c>
      <c r="E8" s="1"/>
      <c r="F8" s="1"/>
    </row>
    <row r="9" spans="1:11" ht="12.75">
      <c r="A9" s="5" t="s">
        <v>9</v>
      </c>
      <c r="B9" s="2">
        <v>100</v>
      </c>
      <c r="C9" s="2">
        <v>100</v>
      </c>
      <c r="D9" t="s">
        <v>10</v>
      </c>
      <c r="E9" s="10">
        <f>10*LOG(B9)</f>
        <v>20</v>
      </c>
      <c r="F9" s="10">
        <f>10*LOG(C9)</f>
        <v>20</v>
      </c>
      <c r="G9" t="s">
        <v>16</v>
      </c>
      <c r="K9" s="15"/>
    </row>
    <row r="10" spans="2:3" ht="12.75">
      <c r="B10" s="1"/>
      <c r="C10" s="1"/>
    </row>
    <row r="11" spans="1:4" ht="12.75">
      <c r="A11" t="s">
        <v>14</v>
      </c>
      <c r="B11" s="14">
        <v>-174</v>
      </c>
      <c r="C11" s="14">
        <v>-174</v>
      </c>
      <c r="D11" t="s">
        <v>15</v>
      </c>
    </row>
    <row r="12" ht="12.75">
      <c r="B12" s="1"/>
    </row>
    <row r="13" spans="1:3" ht="12.75">
      <c r="A13" t="s">
        <v>64</v>
      </c>
      <c r="B13" s="8">
        <f>E4-B5+B6+C6-C7-C8-F9-C11</f>
        <v>249</v>
      </c>
      <c r="C13" t="s">
        <v>7</v>
      </c>
    </row>
    <row r="14" spans="1:3" ht="12.75">
      <c r="A14" t="s">
        <v>65</v>
      </c>
      <c r="B14" s="8">
        <f>F4-C5+C6+B6-B7-B8-E9-B11</f>
        <v>249</v>
      </c>
      <c r="C14" t="s">
        <v>7</v>
      </c>
    </row>
    <row r="17" spans="1:7" ht="12.75">
      <c r="A17" t="s">
        <v>17</v>
      </c>
      <c r="B17" s="2">
        <v>1296</v>
      </c>
      <c r="C17" t="s">
        <v>18</v>
      </c>
      <c r="E17" t="s">
        <v>19</v>
      </c>
      <c r="F17" s="7">
        <f>300/B17</f>
        <v>0.23148148148148148</v>
      </c>
      <c r="G17" t="s">
        <v>20</v>
      </c>
    </row>
    <row r="18" spans="1:9" ht="12.75">
      <c r="A18" t="s">
        <v>21</v>
      </c>
      <c r="B18" s="2">
        <v>500</v>
      </c>
      <c r="C18" t="s">
        <v>22</v>
      </c>
      <c r="I18" s="24" t="s">
        <v>45</v>
      </c>
    </row>
    <row r="19" spans="1:13" ht="15">
      <c r="A19" s="6" t="s">
        <v>50</v>
      </c>
      <c r="I19" s="9" t="s">
        <v>46</v>
      </c>
      <c r="J19" s="2">
        <v>850</v>
      </c>
      <c r="K19" t="s">
        <v>47</v>
      </c>
      <c r="L19" s="32">
        <f>J19*1000/3600</f>
        <v>236.11111111111111</v>
      </c>
      <c r="M19" t="s">
        <v>52</v>
      </c>
    </row>
    <row r="20" spans="1:11" ht="12.75">
      <c r="A20" t="s">
        <v>23</v>
      </c>
      <c r="B20" s="8">
        <f>10*LOG((F17/(4*3.14*1000*B18))^2)</f>
        <v>-148.66886781104216</v>
      </c>
      <c r="C20" t="s">
        <v>7</v>
      </c>
      <c r="D20" t="s">
        <v>24</v>
      </c>
      <c r="I20" t="s">
        <v>48</v>
      </c>
      <c r="J20" s="28">
        <f>2*L19/F17</f>
        <v>2040</v>
      </c>
      <c r="K20" t="s">
        <v>10</v>
      </c>
    </row>
    <row r="22" spans="1:3" ht="12.75">
      <c r="A22" t="s">
        <v>27</v>
      </c>
      <c r="B22" s="8">
        <f>F4-C5+C6+B20+B6-B7</f>
        <v>-52.66886781104216</v>
      </c>
      <c r="C22" t="s">
        <v>13</v>
      </c>
    </row>
    <row r="23" spans="1:3" ht="12.75">
      <c r="A23" t="s">
        <v>28</v>
      </c>
      <c r="B23" s="8">
        <f>E4-B5+B6+B20+C6-C7</f>
        <v>-52.66886781104216</v>
      </c>
      <c r="C23" t="s">
        <v>13</v>
      </c>
    </row>
    <row r="24" spans="1:9" ht="15">
      <c r="A24" s="6" t="s">
        <v>49</v>
      </c>
      <c r="I24" s="24" t="s">
        <v>44</v>
      </c>
    </row>
    <row r="25" spans="1:15" ht="12.75">
      <c r="A25" s="17" t="s">
        <v>57</v>
      </c>
      <c r="B25" s="2">
        <v>10000</v>
      </c>
      <c r="C25" t="s">
        <v>20</v>
      </c>
      <c r="D25" t="s">
        <v>58</v>
      </c>
      <c r="F25" s="10">
        <f>6376*ACOS((6376/(6376+(B25/1000))))</f>
        <v>356.8663000171042</v>
      </c>
      <c r="G25" t="s">
        <v>22</v>
      </c>
      <c r="K25" s="29" t="s">
        <v>77</v>
      </c>
      <c r="N25" s="10">
        <f>8500*ACOS((8500/(8500+(B25/1000))))</f>
        <v>412.1086027765053</v>
      </c>
      <c r="O25" t="s">
        <v>22</v>
      </c>
    </row>
    <row r="26" spans="1:11" ht="12.75">
      <c r="A26" t="s">
        <v>29</v>
      </c>
      <c r="B26" s="2">
        <v>50</v>
      </c>
      <c r="C26" t="s">
        <v>30</v>
      </c>
      <c r="E26" s="9" t="s">
        <v>32</v>
      </c>
      <c r="F26" s="3">
        <f>B18*(B26/100)</f>
        <v>250</v>
      </c>
      <c r="G26" t="s">
        <v>22</v>
      </c>
      <c r="I26" t="s">
        <v>38</v>
      </c>
      <c r="J26" s="13">
        <v>50</v>
      </c>
      <c r="K26" t="s">
        <v>20</v>
      </c>
    </row>
    <row r="27" spans="1:11" ht="12.75">
      <c r="A27" t="s">
        <v>34</v>
      </c>
      <c r="B27" s="18">
        <f>10^(B28/10)</f>
        <v>19525.57505115011</v>
      </c>
      <c r="C27" t="s">
        <v>35</v>
      </c>
      <c r="E27" s="9" t="s">
        <v>31</v>
      </c>
      <c r="F27" s="3">
        <f>B18*((100-B26)/100)</f>
        <v>250</v>
      </c>
      <c r="G27" t="s">
        <v>22</v>
      </c>
      <c r="I27" t="s">
        <v>41</v>
      </c>
      <c r="J27" s="13">
        <v>4</v>
      </c>
      <c r="K27" t="s">
        <v>20</v>
      </c>
    </row>
    <row r="28" spans="1:11" ht="12.75">
      <c r="A28" t="s">
        <v>34</v>
      </c>
      <c r="B28" s="12">
        <f>J30</f>
        <v>42.90603833220973</v>
      </c>
      <c r="C28" t="s">
        <v>36</v>
      </c>
      <c r="E28" s="9" t="s">
        <v>33</v>
      </c>
      <c r="F28" s="10">
        <f>10*LOG((F17/(4*3.14*1000*F26))^2)</f>
        <v>-142.64826789776254</v>
      </c>
      <c r="G28" t="s">
        <v>7</v>
      </c>
      <c r="I28" t="s">
        <v>39</v>
      </c>
      <c r="J28" s="12">
        <f>50.8*(F17/J26)</f>
        <v>0.23518518518518516</v>
      </c>
      <c r="K28" t="s">
        <v>43</v>
      </c>
    </row>
    <row r="29" spans="1:11" ht="12.75">
      <c r="A29" t="s">
        <v>37</v>
      </c>
      <c r="B29" s="8">
        <f>F28+F29+J30</f>
        <v>-242.39049746331534</v>
      </c>
      <c r="C29" t="s">
        <v>7</v>
      </c>
      <c r="E29" s="11" t="s">
        <v>53</v>
      </c>
      <c r="F29" s="10">
        <f>10*LOG((F17/(4*3.14*1000*F27))^2)</f>
        <v>-142.64826789776254</v>
      </c>
      <c r="G29" t="s">
        <v>7</v>
      </c>
      <c r="I29" t="s">
        <v>40</v>
      </c>
      <c r="J29" s="12">
        <f>50.8*(F17/J27)</f>
        <v>2.939814814814815</v>
      </c>
      <c r="K29" t="s">
        <v>43</v>
      </c>
    </row>
    <row r="30" spans="1:11" ht="12.75">
      <c r="A30" t="s">
        <v>81</v>
      </c>
      <c r="B30" s="8">
        <f>B14+B29</f>
        <v>6.6095025366846585</v>
      </c>
      <c r="C30" t="s">
        <v>7</v>
      </c>
      <c r="E30" s="11" t="s">
        <v>51</v>
      </c>
      <c r="F30" s="10">
        <f>F28+F29</f>
        <v>-285.2965357955251</v>
      </c>
      <c r="G30" t="s">
        <v>7</v>
      </c>
      <c r="I30" t="s">
        <v>42</v>
      </c>
      <c r="J30" s="12">
        <f>10*LOG(27000/(J28*J29)*(J31/100))</f>
        <v>42.90603833220973</v>
      </c>
      <c r="K30" t="s">
        <v>7</v>
      </c>
    </row>
    <row r="31" spans="1:11" ht="12.75">
      <c r="A31" t="s">
        <v>82</v>
      </c>
      <c r="B31" s="8">
        <f>B13+B29</f>
        <v>6.6095025366846585</v>
      </c>
      <c r="C31" t="s">
        <v>7</v>
      </c>
      <c r="H31" t="s">
        <v>80</v>
      </c>
      <c r="J31" s="14">
        <v>50</v>
      </c>
      <c r="K31" t="s">
        <v>79</v>
      </c>
    </row>
    <row r="33" spans="1:5" ht="12.75">
      <c r="A33" t="s">
        <v>66</v>
      </c>
      <c r="B33" s="16">
        <f>F26*2*TAN((E7*6.28/360)/2)</f>
        <v>45.33828678971055</v>
      </c>
      <c r="C33" t="s">
        <v>22</v>
      </c>
      <c r="D33" s="16">
        <f>B33/(L19/1000)</f>
        <v>192.02097934465647</v>
      </c>
      <c r="E33" s="25" t="s">
        <v>56</v>
      </c>
    </row>
    <row r="34" spans="1:5" ht="12.75">
      <c r="A34" t="s">
        <v>67</v>
      </c>
      <c r="B34" s="16">
        <f>F27*2*TAN((F7*6.28/360)/2)</f>
        <v>45.33828678971055</v>
      </c>
      <c r="C34" t="s">
        <v>22</v>
      </c>
      <c r="D34" s="16">
        <f>B34/(L19/1000)</f>
        <v>192.02097934465647</v>
      </c>
      <c r="E34" s="25" t="s">
        <v>56</v>
      </c>
    </row>
    <row r="35" spans="1:3" ht="12.75">
      <c r="A35" t="s">
        <v>68</v>
      </c>
      <c r="B35" s="26">
        <f>(360/6.28)*ATAN(B25/(F26*1000))</f>
        <v>2.2917718733096204</v>
      </c>
      <c r="C35" t="s">
        <v>43</v>
      </c>
    </row>
    <row r="36" spans="1:3" ht="12.75">
      <c r="A36" t="s">
        <v>69</v>
      </c>
      <c r="B36" s="26">
        <f>(360/6.28)*ATAN(B25/(F27*1000))</f>
        <v>2.2917718733096204</v>
      </c>
      <c r="C36" t="s">
        <v>43</v>
      </c>
    </row>
  </sheetData>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Ingolf</dc:creator>
  <cp:keywords/>
  <dc:description/>
  <cp:lastModifiedBy>Ingela</cp:lastModifiedBy>
  <dcterms:created xsi:type="dcterms:W3CDTF">2005-09-26T14:22:19Z</dcterms:created>
  <dcterms:modified xsi:type="dcterms:W3CDTF">2007-04-09T07:32:39Z</dcterms:modified>
  <cp:category/>
  <cp:version/>
  <cp:contentType/>
  <cp:contentStatus/>
</cp:coreProperties>
</file>